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scope\download\"/>
    </mc:Choice>
  </mc:AlternateContent>
  <xr:revisionPtr revIDLastSave="0" documentId="13_ncr:1_{EE6C1DB1-45DE-4A37-BB5E-C3E97F69A882}" xr6:coauthVersionLast="45" xr6:coauthVersionMax="45" xr10:uidLastSave="{00000000-0000-0000-0000-000000000000}"/>
  <bookViews>
    <workbookView xWindow="1886" yWindow="1886" windowWidth="24685" windowHeight="13148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F0">Blad1!$D$10</definedName>
    <definedName name="k_k">Blad1!$D$11</definedName>
    <definedName name="RA">Blad1!$D$5</definedName>
    <definedName name="RB">Blad1!$D$7</definedName>
    <definedName name="RW">Blad1!$D$14</definedName>
    <definedName name="W">Blad1!$D$13</definedName>
  </definedNames>
  <calcPr calcId="191029"/>
</workbook>
</file>

<file path=xl/calcChain.xml><?xml version="1.0" encoding="utf-8"?>
<calcChain xmlns="http://schemas.openxmlformats.org/spreadsheetml/2006/main">
  <c r="M18" i="1" l="1"/>
  <c r="M19" i="1" s="1"/>
  <c r="L18" i="1"/>
  <c r="L19" i="1" s="1"/>
  <c r="K18" i="1"/>
  <c r="J18" i="1"/>
  <c r="I18" i="1"/>
  <c r="H18" i="1"/>
  <c r="G18" i="1"/>
  <c r="G19" i="1"/>
  <c r="F18" i="1"/>
  <c r="F19" i="1" s="1"/>
  <c r="F20" i="1" s="1"/>
  <c r="F21" i="1" s="1"/>
  <c r="F23" i="1" s="1"/>
  <c r="F24" i="1" s="1"/>
  <c r="E18" i="1"/>
  <c r="D18" i="1"/>
  <c r="D19" i="1" s="1"/>
  <c r="K19" i="1"/>
  <c r="J19" i="1"/>
  <c r="I19" i="1"/>
  <c r="H19" i="1"/>
  <c r="E19" i="1"/>
  <c r="D22" i="1"/>
  <c r="E22" i="1"/>
  <c r="F22" i="1"/>
  <c r="G22" i="1"/>
  <c r="H22" i="1"/>
  <c r="I22" i="1"/>
  <c r="J22" i="1"/>
  <c r="K22" i="1"/>
  <c r="L22" i="1"/>
  <c r="M22" i="1"/>
  <c r="I20" i="1" l="1"/>
  <c r="I21" i="1" s="1"/>
  <c r="I23" i="1" s="1"/>
  <c r="I24" i="1" s="1"/>
  <c r="K20" i="1"/>
  <c r="K21" i="1" s="1"/>
  <c r="K23" i="1" s="1"/>
  <c r="K24" i="1" s="1"/>
  <c r="E20" i="1"/>
  <c r="E21" i="1" s="1"/>
  <c r="E23" i="1" s="1"/>
  <c r="E24" i="1" s="1"/>
  <c r="D20" i="1"/>
  <c r="D21" i="1" s="1"/>
  <c r="D23" i="1" s="1"/>
  <c r="D24" i="1" s="1"/>
  <c r="G20" i="1"/>
  <c r="G21" i="1" s="1"/>
  <c r="G23" i="1" s="1"/>
  <c r="G24" i="1" s="1"/>
  <c r="H20" i="1"/>
  <c r="H21" i="1" s="1"/>
  <c r="H23" i="1" s="1"/>
  <c r="H24" i="1" s="1"/>
  <c r="L20" i="1"/>
  <c r="L21" i="1" s="1"/>
  <c r="L23" i="1" s="1"/>
  <c r="L24" i="1" s="1"/>
  <c r="J20" i="1"/>
  <c r="J21" i="1" s="1"/>
  <c r="J23" i="1" s="1"/>
  <c r="J24" i="1" s="1"/>
  <c r="M20" i="1"/>
  <c r="M21" i="1" s="1"/>
  <c r="M23" i="1" s="1"/>
  <c r="M24" i="1" s="1"/>
  <c r="D25" i="1" l="1"/>
</calcChain>
</file>

<file path=xl/sharedStrings.xml><?xml version="1.0" encoding="utf-8"?>
<sst xmlns="http://schemas.openxmlformats.org/spreadsheetml/2006/main" count="46" uniqueCount="37">
  <si>
    <t>RB</t>
  </si>
  <si>
    <t>theta0</t>
  </si>
  <si>
    <t>RA</t>
  </si>
  <si>
    <t>k</t>
  </si>
  <si>
    <t>mm</t>
  </si>
  <si>
    <t>°</t>
  </si>
  <si>
    <t>N</t>
  </si>
  <si>
    <t>N/mm</t>
  </si>
  <si>
    <t>W</t>
  </si>
  <si>
    <t>RW</t>
  </si>
  <si>
    <t>L0</t>
  </si>
  <si>
    <t>Rocker Box attachment</t>
  </si>
  <si>
    <t>Mirror Box attachment</t>
  </si>
  <si>
    <t>Pretension length</t>
  </si>
  <si>
    <t>Spring constant</t>
  </si>
  <si>
    <t>Target Eyepiece weight</t>
  </si>
  <si>
    <t>Eyepiece distance</t>
  </si>
  <si>
    <t>Zenith distance</t>
  </si>
  <si>
    <t>Distance LAB</t>
  </si>
  <si>
    <t>Spring Force F</t>
  </si>
  <si>
    <t>Nmm</t>
  </si>
  <si>
    <t>%</t>
  </si>
  <si>
    <t>Input Data</t>
  </si>
  <si>
    <t>Results</t>
  </si>
  <si>
    <t>Average imbalance 0°-90°</t>
  </si>
  <si>
    <t>Virtual Counterweight Calculator</t>
  </si>
  <si>
    <t>(c) 2009 Cruxis, Robert Houdart</t>
  </si>
  <si>
    <t>distance of point A to center of altitude trunion</t>
  </si>
  <si>
    <t>distance of point B to center of altitude trunion</t>
  </si>
  <si>
    <t>angle between line CB and line CA when telescope points at zenith</t>
  </si>
  <si>
    <t>10 N = 1 kg = 2.2 lb</t>
  </si>
  <si>
    <t>distance to center of altitude trunion</t>
  </si>
  <si>
    <t>theta</t>
  </si>
  <si>
    <t>stretch of bungee cord when telescope points at zenith</t>
  </si>
  <si>
    <t>Error</t>
  </si>
  <si>
    <t>Rotation Moment applied by
Spring Force</t>
  </si>
  <si>
    <t>Target Rotation Moment from
a real counterweight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</si>
</sst>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i/>
      <sz val="9"/>
      <color indexed="8"/>
      <name val="Arial"/>
      <family val="2"/>
    </font>
    <font>
      <i/>
      <sz val="11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1" fontId="2" fillId="0" borderId="0" xfId="0" applyNumberFormat="1" applyFont="1"/>
    <xf numFmtId="164" fontId="2" fillId="0" borderId="0" xfId="0" applyNumberFormat="1" applyFont="1"/>
    <xf numFmtId="0" fontId="4" fillId="0" borderId="2" xfId="0" applyFont="1" applyBorder="1"/>
    <xf numFmtId="0" fontId="4" fillId="0" borderId="0" xfId="0" applyFont="1"/>
    <xf numFmtId="164" fontId="4" fillId="0" borderId="0" xfId="0" applyNumberFormat="1" applyFont="1"/>
    <xf numFmtId="0" fontId="4" fillId="0" borderId="0" xfId="1" applyNumberFormat="1" applyFont="1"/>
    <xf numFmtId="0" fontId="4" fillId="2" borderId="0" xfId="0" applyFont="1" applyFill="1"/>
    <xf numFmtId="0" fontId="3" fillId="0" borderId="0" xfId="0" applyFont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4" fillId="3" borderId="0" xfId="0" applyFont="1" applyFill="1" applyBorder="1"/>
    <xf numFmtId="1" fontId="4" fillId="3" borderId="0" xfId="0" applyNumberFormat="1" applyFont="1" applyFill="1" applyBorder="1" applyAlignment="1"/>
    <xf numFmtId="0" fontId="4" fillId="0" borderId="0" xfId="0" applyFont="1" applyBorder="1"/>
    <xf numFmtId="1" fontId="4" fillId="0" borderId="0" xfId="0" applyNumberFormat="1" applyFont="1" applyBorder="1"/>
    <xf numFmtId="0" fontId="4" fillId="4" borderId="2" xfId="0" applyFont="1" applyFill="1" applyBorder="1"/>
    <xf numFmtId="9" fontId="4" fillId="4" borderId="2" xfId="1" applyNumberFormat="1" applyFont="1" applyFill="1" applyBorder="1"/>
    <xf numFmtId="0" fontId="4" fillId="0" borderId="0" xfId="0" applyFont="1" applyFill="1"/>
    <xf numFmtId="165" fontId="4" fillId="0" borderId="0" xfId="1" applyNumberFormat="1" applyFont="1" applyFill="1"/>
    <xf numFmtId="0" fontId="8" fillId="0" borderId="0" xfId="0" applyFont="1" applyAlignment="1">
      <alignment horizontal="right"/>
    </xf>
    <xf numFmtId="1" fontId="4" fillId="0" borderId="0" xfId="0" applyNumberFormat="1" applyFont="1"/>
    <xf numFmtId="0" fontId="4" fillId="0" borderId="0" xfId="0" applyFont="1" applyBorder="1" applyAlignment="1">
      <alignment wrapText="1"/>
    </xf>
    <xf numFmtId="0" fontId="4" fillId="3" borderId="0" xfId="0" applyFont="1" applyFill="1" applyBorder="1" applyAlignment="1">
      <alignment wrapText="1"/>
    </xf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2"/>
  <sheetViews>
    <sheetView tabSelected="1" workbookViewId="0">
      <selection activeCell="D10" sqref="D10"/>
    </sheetView>
  </sheetViews>
  <sheetFormatPr defaultColWidth="9.15234375" defaultRowHeight="14.15" x14ac:dyDescent="0.35"/>
  <cols>
    <col min="1" max="1" width="9.15234375" style="1"/>
    <col min="2" max="2" width="22.3828125" style="1" customWidth="1"/>
    <col min="3" max="3" width="5.84375" style="1" bestFit="1" customWidth="1"/>
    <col min="4" max="13" width="7.69140625" style="1" customWidth="1"/>
    <col min="14" max="16384" width="9.15234375" style="1"/>
  </cols>
  <sheetData>
    <row r="2" spans="2:13" ht="15.45" x14ac:dyDescent="0.4">
      <c r="B2" s="11" t="s">
        <v>25</v>
      </c>
      <c r="M2" s="23" t="s">
        <v>26</v>
      </c>
    </row>
    <row r="4" spans="2:13" x14ac:dyDescent="0.35">
      <c r="B4" s="12" t="s">
        <v>22</v>
      </c>
      <c r="C4" s="2"/>
      <c r="D4" s="2"/>
      <c r="E4" s="2"/>
    </row>
    <row r="5" spans="2:13" x14ac:dyDescent="0.35">
      <c r="B5" s="7" t="s">
        <v>11</v>
      </c>
      <c r="C5" s="7" t="s">
        <v>2</v>
      </c>
      <c r="D5" s="10">
        <v>462</v>
      </c>
      <c r="E5" s="7" t="s">
        <v>4</v>
      </c>
      <c r="G5" s="13" t="s">
        <v>27</v>
      </c>
    </row>
    <row r="6" spans="2:13" x14ac:dyDescent="0.35">
      <c r="B6" s="7"/>
      <c r="C6" s="7"/>
      <c r="D6" s="7"/>
      <c r="E6" s="7"/>
      <c r="G6" s="14"/>
    </row>
    <row r="7" spans="2:13" x14ac:dyDescent="0.35">
      <c r="B7" s="7" t="s">
        <v>12</v>
      </c>
      <c r="C7" s="7" t="s">
        <v>0</v>
      </c>
      <c r="D7" s="10">
        <v>328</v>
      </c>
      <c r="E7" s="7" t="s">
        <v>4</v>
      </c>
      <c r="G7" s="13" t="s">
        <v>28</v>
      </c>
    </row>
    <row r="8" spans="2:13" x14ac:dyDescent="0.35">
      <c r="B8" s="7"/>
      <c r="C8" s="7" t="s">
        <v>1</v>
      </c>
      <c r="D8" s="10">
        <v>5</v>
      </c>
      <c r="E8" s="7" t="s">
        <v>5</v>
      </c>
      <c r="G8" s="13" t="s">
        <v>29</v>
      </c>
    </row>
    <row r="9" spans="2:13" x14ac:dyDescent="0.35">
      <c r="B9" s="7"/>
      <c r="C9" s="7"/>
      <c r="D9" s="7"/>
      <c r="E9" s="7"/>
      <c r="G9" s="14"/>
    </row>
    <row r="10" spans="2:13" x14ac:dyDescent="0.35">
      <c r="B10" s="7" t="s">
        <v>13</v>
      </c>
      <c r="C10" s="7" t="s">
        <v>10</v>
      </c>
      <c r="D10" s="10">
        <v>70</v>
      </c>
      <c r="E10" s="7" t="s">
        <v>4</v>
      </c>
      <c r="G10" s="13" t="s">
        <v>33</v>
      </c>
    </row>
    <row r="11" spans="2:13" x14ac:dyDescent="0.35">
      <c r="B11" s="7" t="s">
        <v>14</v>
      </c>
      <c r="C11" s="7" t="s">
        <v>3</v>
      </c>
      <c r="D11" s="10">
        <v>0.105</v>
      </c>
      <c r="E11" s="7" t="s">
        <v>7</v>
      </c>
      <c r="G11" s="13"/>
    </row>
    <row r="12" spans="2:13" x14ac:dyDescent="0.35">
      <c r="B12" s="7"/>
      <c r="C12" s="7"/>
      <c r="D12" s="7"/>
      <c r="E12" s="7"/>
      <c r="G12" s="14"/>
    </row>
    <row r="13" spans="2:13" x14ac:dyDescent="0.35">
      <c r="B13" s="7" t="s">
        <v>15</v>
      </c>
      <c r="C13" s="7" t="s">
        <v>8</v>
      </c>
      <c r="D13" s="10">
        <v>10</v>
      </c>
      <c r="E13" s="7" t="s">
        <v>6</v>
      </c>
      <c r="G13" s="13" t="s">
        <v>30</v>
      </c>
    </row>
    <row r="14" spans="2:13" x14ac:dyDescent="0.35">
      <c r="B14" s="7" t="s">
        <v>16</v>
      </c>
      <c r="C14" s="7" t="s">
        <v>9</v>
      </c>
      <c r="D14" s="10">
        <v>1400</v>
      </c>
      <c r="E14" s="7" t="s">
        <v>4</v>
      </c>
      <c r="G14" s="13" t="s">
        <v>31</v>
      </c>
    </row>
    <row r="16" spans="2:13" x14ac:dyDescent="0.35">
      <c r="B16" s="12" t="s">
        <v>23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ht="14.25" customHeight="1" x14ac:dyDescent="0.35">
      <c r="B17" s="6" t="s">
        <v>17</v>
      </c>
      <c r="C17" s="6" t="s">
        <v>5</v>
      </c>
      <c r="D17" s="6">
        <v>0</v>
      </c>
      <c r="E17" s="6">
        <v>10</v>
      </c>
      <c r="F17" s="6">
        <v>20</v>
      </c>
      <c r="G17" s="6">
        <v>30</v>
      </c>
      <c r="H17" s="6">
        <v>40</v>
      </c>
      <c r="I17" s="6">
        <v>50</v>
      </c>
      <c r="J17" s="6">
        <v>60</v>
      </c>
      <c r="K17" s="6">
        <v>70</v>
      </c>
      <c r="L17" s="6">
        <v>80</v>
      </c>
      <c r="M17" s="6">
        <v>90</v>
      </c>
    </row>
    <row r="18" spans="2:13" ht="14.25" customHeight="1" x14ac:dyDescent="0.35">
      <c r="B18" s="7" t="s">
        <v>32</v>
      </c>
      <c r="C18" s="7" t="s">
        <v>5</v>
      </c>
      <c r="D18" s="7">
        <f>$D$8+D17</f>
        <v>5</v>
      </c>
      <c r="E18" s="7">
        <f t="shared" ref="E18:M18" si="0">$D$8+E17</f>
        <v>15</v>
      </c>
      <c r="F18" s="7">
        <f t="shared" si="0"/>
        <v>25</v>
      </c>
      <c r="G18" s="7">
        <f t="shared" si="0"/>
        <v>35</v>
      </c>
      <c r="H18" s="7">
        <f t="shared" si="0"/>
        <v>45</v>
      </c>
      <c r="I18" s="7">
        <f t="shared" si="0"/>
        <v>55</v>
      </c>
      <c r="J18" s="7">
        <f t="shared" si="0"/>
        <v>65</v>
      </c>
      <c r="K18" s="7">
        <f t="shared" si="0"/>
        <v>75</v>
      </c>
      <c r="L18" s="7">
        <f t="shared" si="0"/>
        <v>85</v>
      </c>
      <c r="M18" s="7">
        <f t="shared" si="0"/>
        <v>95</v>
      </c>
    </row>
    <row r="19" spans="2:13" ht="14.25" customHeight="1" x14ac:dyDescent="0.35">
      <c r="B19" s="7" t="s">
        <v>18</v>
      </c>
      <c r="C19" s="7" t="s">
        <v>4</v>
      </c>
      <c r="D19" s="24">
        <f t="shared" ref="D19:M19" si="1">SQRT(RA*RA+RB*RB-2*RA*RB*COS(RADIANS(D18)))</f>
        <v>138.2363210590419</v>
      </c>
      <c r="E19" s="24">
        <f t="shared" si="1"/>
        <v>168.17528943016418</v>
      </c>
      <c r="F19" s="24">
        <f t="shared" si="1"/>
        <v>215.29395339216669</v>
      </c>
      <c r="G19" s="24">
        <f t="shared" si="1"/>
        <v>269.75164806400477</v>
      </c>
      <c r="H19" s="24">
        <f t="shared" si="1"/>
        <v>326.68598625014613</v>
      </c>
      <c r="I19" s="24">
        <f t="shared" si="1"/>
        <v>383.65745435507404</v>
      </c>
      <c r="J19" s="24">
        <f t="shared" si="1"/>
        <v>439.25418401845957</v>
      </c>
      <c r="K19" s="24">
        <f t="shared" si="1"/>
        <v>492.53141459473306</v>
      </c>
      <c r="L19" s="24">
        <f t="shared" si="1"/>
        <v>542.78313784971408</v>
      </c>
      <c r="M19" s="24">
        <f t="shared" si="1"/>
        <v>589.44250378303934</v>
      </c>
    </row>
    <row r="20" spans="2:13" x14ac:dyDescent="0.35">
      <c r="B20" s="7" t="s">
        <v>19</v>
      </c>
      <c r="C20" s="7" t="s">
        <v>6</v>
      </c>
      <c r="D20" s="8">
        <f t="shared" ref="D20:M20" si="2">k_k*(D19-$D19+F0)</f>
        <v>7.35</v>
      </c>
      <c r="E20" s="8">
        <f t="shared" si="2"/>
        <v>10.493591678967841</v>
      </c>
      <c r="F20" s="8">
        <f t="shared" si="2"/>
        <v>15.441051394978102</v>
      </c>
      <c r="G20" s="8">
        <f t="shared" si="2"/>
        <v>21.159109335521102</v>
      </c>
      <c r="H20" s="8">
        <f t="shared" si="2"/>
        <v>27.137214845065945</v>
      </c>
      <c r="I20" s="8">
        <f t="shared" si="2"/>
        <v>33.119218996083376</v>
      </c>
      <c r="J20" s="8">
        <f t="shared" si="2"/>
        <v>38.956875610738855</v>
      </c>
      <c r="K20" s="8">
        <f t="shared" si="2"/>
        <v>44.550984821247575</v>
      </c>
      <c r="L20" s="8">
        <f t="shared" si="2"/>
        <v>49.827415763020582</v>
      </c>
      <c r="M20" s="8">
        <f t="shared" si="2"/>
        <v>54.726649186019735</v>
      </c>
    </row>
    <row r="21" spans="2:13" ht="23.6" x14ac:dyDescent="0.35">
      <c r="B21" s="26" t="s">
        <v>35</v>
      </c>
      <c r="C21" s="15" t="s">
        <v>20</v>
      </c>
      <c r="D21" s="16">
        <f t="shared" ref="D21:M21" si="3">D20*RA*RB/D19*SIN(RADIANS(D18))</f>
        <v>702.2261523522194</v>
      </c>
      <c r="E21" s="16">
        <f t="shared" si="3"/>
        <v>2447.2257134691308</v>
      </c>
      <c r="F21" s="16">
        <f t="shared" si="3"/>
        <v>4593.1339872731332</v>
      </c>
      <c r="G21" s="16">
        <f t="shared" si="3"/>
        <v>6817.7393967460548</v>
      </c>
      <c r="H21" s="16">
        <f t="shared" si="3"/>
        <v>8900.9341752512028</v>
      </c>
      <c r="I21" s="16">
        <f t="shared" si="3"/>
        <v>10715.607184143331</v>
      </c>
      <c r="J21" s="16">
        <f t="shared" si="3"/>
        <v>12180.349287616131</v>
      </c>
      <c r="K21" s="16">
        <f t="shared" si="3"/>
        <v>13239.847118194213</v>
      </c>
      <c r="L21" s="16">
        <f t="shared" si="3"/>
        <v>13858.048008601541</v>
      </c>
      <c r="M21" s="16">
        <f t="shared" si="3"/>
        <v>14015.785883200388</v>
      </c>
    </row>
    <row r="22" spans="2:13" ht="23.6" x14ac:dyDescent="0.35">
      <c r="B22" s="25" t="s">
        <v>36</v>
      </c>
      <c r="C22" s="17" t="s">
        <v>20</v>
      </c>
      <c r="D22" s="18">
        <f t="shared" ref="D22:M22" si="4">W*RW*SIN(RADIANS(D17))</f>
        <v>0</v>
      </c>
      <c r="E22" s="18">
        <f t="shared" si="4"/>
        <v>2431.0744873370245</v>
      </c>
      <c r="F22" s="18">
        <f t="shared" si="4"/>
        <v>4788.2820065593623</v>
      </c>
      <c r="G22" s="18">
        <f t="shared" si="4"/>
        <v>6999.9999999999991</v>
      </c>
      <c r="H22" s="18">
        <f t="shared" si="4"/>
        <v>8999.0265356115488</v>
      </c>
      <c r="I22" s="18">
        <f t="shared" si="4"/>
        <v>10724.622203665693</v>
      </c>
      <c r="J22" s="18">
        <f t="shared" si="4"/>
        <v>12124.35565298214</v>
      </c>
      <c r="K22" s="18">
        <f t="shared" si="4"/>
        <v>13155.696691002717</v>
      </c>
      <c r="L22" s="18">
        <f t="shared" si="4"/>
        <v>13787.308542170913</v>
      </c>
      <c r="M22" s="18">
        <f t="shared" si="4"/>
        <v>14000</v>
      </c>
    </row>
    <row r="23" spans="2:13" x14ac:dyDescent="0.35">
      <c r="B23" s="19" t="s">
        <v>34</v>
      </c>
      <c r="C23" s="19" t="s">
        <v>21</v>
      </c>
      <c r="D23" s="20">
        <f t="shared" ref="D23:M23" si="5">(D22-D21)/(W*RW)</f>
        <v>-5.0159010882301389E-2</v>
      </c>
      <c r="E23" s="20">
        <f t="shared" si="5"/>
        <v>-1.1536590094361665E-3</v>
      </c>
      <c r="F23" s="20">
        <f t="shared" si="5"/>
        <v>1.393914423473065E-2</v>
      </c>
      <c r="G23" s="20">
        <f t="shared" si="5"/>
        <v>1.3018614518138877E-2</v>
      </c>
      <c r="H23" s="20">
        <f t="shared" si="5"/>
        <v>7.0065971685961421E-3</v>
      </c>
      <c r="I23" s="20">
        <f t="shared" si="5"/>
        <v>6.4392996588295707E-4</v>
      </c>
      <c r="J23" s="20">
        <f t="shared" si="5"/>
        <v>-3.999545330999354E-3</v>
      </c>
      <c r="K23" s="20">
        <f t="shared" si="5"/>
        <v>-6.0107447993926017E-3</v>
      </c>
      <c r="L23" s="20">
        <f t="shared" si="5"/>
        <v>-5.0528190307591756E-3</v>
      </c>
      <c r="M23" s="20">
        <f t="shared" si="5"/>
        <v>-1.1275630857419726E-3</v>
      </c>
    </row>
    <row r="24" spans="2:13" hidden="1" x14ac:dyDescent="0.35">
      <c r="B24" s="7"/>
      <c r="C24" s="7"/>
      <c r="D24" s="9">
        <f>D23*D23</f>
        <v>2.5159263726908291E-3</v>
      </c>
      <c r="E24" s="9">
        <f t="shared" ref="E24:M24" si="6">E23*E23</f>
        <v>1.3309291100532368E-6</v>
      </c>
      <c r="F24" s="9">
        <f t="shared" si="6"/>
        <v>1.9429974199662472E-4</v>
      </c>
      <c r="G24" s="9">
        <f t="shared" si="6"/>
        <v>1.6948432397189634E-4</v>
      </c>
      <c r="H24" s="9">
        <f t="shared" si="6"/>
        <v>4.9092403882979473E-5</v>
      </c>
      <c r="I24" s="9">
        <f t="shared" si="6"/>
        <v>4.1464580096202623E-7</v>
      </c>
      <c r="J24" s="9">
        <f t="shared" si="6"/>
        <v>1.5996362854718732E-5</v>
      </c>
      <c r="K24" s="9">
        <f t="shared" si="6"/>
        <v>3.6129053043425208E-5</v>
      </c>
      <c r="L24" s="9">
        <f t="shared" si="6"/>
        <v>2.5530980157602096E-5</v>
      </c>
      <c r="M24" s="9">
        <f t="shared" si="6"/>
        <v>1.271398512327959E-6</v>
      </c>
    </row>
    <row r="25" spans="2:13" x14ac:dyDescent="0.35">
      <c r="B25" s="21" t="s">
        <v>24</v>
      </c>
      <c r="C25" s="21" t="s">
        <v>21</v>
      </c>
      <c r="D25" s="22">
        <f>SQRT(SUM(D24:M24)/10)</f>
        <v>1.7347841975362294E-2</v>
      </c>
      <c r="E25" s="9"/>
      <c r="F25" s="7"/>
      <c r="G25" s="7"/>
      <c r="H25" s="7"/>
      <c r="I25" s="7"/>
      <c r="J25" s="7"/>
      <c r="K25" s="7"/>
      <c r="L25" s="7"/>
      <c r="M25" s="7"/>
    </row>
    <row r="30" spans="2:13" x14ac:dyDescent="0.35">
      <c r="C30" s="3"/>
      <c r="D30" s="3"/>
      <c r="E30" s="3"/>
      <c r="F30" s="3"/>
    </row>
    <row r="31" spans="2:13" x14ac:dyDescent="0.35">
      <c r="E31" s="4"/>
      <c r="F31" s="5"/>
    </row>
    <row r="32" spans="2:13" x14ac:dyDescent="0.35">
      <c r="E32" s="4"/>
      <c r="F32" s="5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Blad1</vt:lpstr>
      <vt:lpstr>Blad2</vt:lpstr>
      <vt:lpstr>Blad3</vt:lpstr>
      <vt:lpstr>F0</vt:lpstr>
      <vt:lpstr>k_k</vt:lpstr>
      <vt:lpstr>RA</vt:lpstr>
      <vt:lpstr>RB</vt:lpstr>
      <vt:lpstr>RW</vt:lpstr>
      <vt:lpstr>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2009-06-23T20:45:26Z</dcterms:created>
  <dcterms:modified xsi:type="dcterms:W3CDTF">2020-10-25T22:17:10Z</dcterms:modified>
</cp:coreProperties>
</file>